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72250D-282F-4730-A7DB-7E871F8ABC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3" i="1" l="1"/>
  <c r="K13" i="1" l="1"/>
  <c r="G13" i="1"/>
  <c r="G40" i="1"/>
  <c r="G43" i="1" s="1"/>
  <c r="G41" i="1"/>
  <c r="G44" i="1" s="1"/>
  <c r="G48" i="1" s="1"/>
  <c r="G49" i="1" l="1"/>
  <c r="G46" i="1"/>
  <c r="G45" i="1"/>
  <c r="G50" i="1"/>
  <c r="G47" i="1"/>
  <c r="C6" i="1"/>
  <c r="C5" i="1"/>
  <c r="G5" i="1"/>
  <c r="G6" i="1"/>
  <c r="C8" i="1" l="1"/>
  <c r="C15" i="1"/>
  <c r="C17" i="1"/>
  <c r="O20" i="1" s="1"/>
  <c r="P20" i="1" s="1"/>
  <c r="G8" i="1"/>
  <c r="G15" i="1"/>
  <c r="C9" i="1"/>
  <c r="K41" i="1"/>
  <c r="K44" i="1" s="1"/>
  <c r="K48" i="1" s="1"/>
  <c r="C41" i="1"/>
  <c r="C44" i="1" s="1"/>
  <c r="C48" i="1" s="1"/>
  <c r="K40" i="1"/>
  <c r="C40" i="1"/>
  <c r="C50" i="1" s="1"/>
  <c r="K24" i="1"/>
  <c r="K27" i="1" s="1"/>
  <c r="K31" i="1" s="1"/>
  <c r="G24" i="1"/>
  <c r="G27" i="1" s="1"/>
  <c r="G31" i="1" s="1"/>
  <c r="C24" i="1"/>
  <c r="K23" i="1"/>
  <c r="G23" i="1"/>
  <c r="G33" i="1" s="1"/>
  <c r="C23" i="1"/>
  <c r="C33" i="1" s="1"/>
  <c r="K6" i="1"/>
  <c r="K9" i="1" s="1"/>
  <c r="G9" i="1"/>
  <c r="K5" i="1"/>
  <c r="K15" i="1" s="1"/>
  <c r="K33" i="1" l="1"/>
  <c r="S19" i="1" s="1"/>
  <c r="C27" i="1"/>
  <c r="C31" i="1" s="1"/>
  <c r="O14" i="1" s="1"/>
  <c r="P14" i="1" s="1"/>
  <c r="K50" i="1"/>
  <c r="C30" i="1"/>
  <c r="G26" i="1"/>
  <c r="G30" i="1"/>
  <c r="C26" i="1"/>
  <c r="C29" i="1"/>
  <c r="K8" i="1"/>
  <c r="O9" i="1" s="1"/>
  <c r="P9" i="1" s="1"/>
  <c r="C11" i="1"/>
  <c r="C12" i="1"/>
  <c r="C14" i="1"/>
  <c r="G10" i="1"/>
  <c r="G11" i="1"/>
  <c r="G12" i="1"/>
  <c r="G14" i="1"/>
  <c r="K26" i="1"/>
  <c r="C28" i="1"/>
  <c r="G29" i="1"/>
  <c r="K30" i="1"/>
  <c r="C32" i="1"/>
  <c r="K43" i="1"/>
  <c r="C45" i="1"/>
  <c r="K47" i="1"/>
  <c r="C49" i="1"/>
  <c r="K10" i="1"/>
  <c r="K11" i="1"/>
  <c r="K12" i="1"/>
  <c r="K14" i="1"/>
  <c r="G28" i="1"/>
  <c r="K29" i="1"/>
  <c r="G32" i="1"/>
  <c r="K46" i="1"/>
  <c r="C43" i="1"/>
  <c r="K45" i="1"/>
  <c r="C47" i="1"/>
  <c r="K49" i="1"/>
  <c r="K28" i="1"/>
  <c r="K32" i="1"/>
  <c r="C10" i="1"/>
  <c r="C46" i="1"/>
  <c r="O19" i="1" l="1"/>
  <c r="O16" i="1"/>
  <c r="P32" i="1"/>
  <c r="S32" i="1" s="1"/>
  <c r="P31" i="1"/>
  <c r="S31" i="1" s="1"/>
  <c r="S9" i="1"/>
  <c r="P30" i="1"/>
  <c r="S30" i="1" s="1"/>
  <c r="P33" i="1"/>
  <c r="S33" i="1" s="1"/>
  <c r="P29" i="1"/>
  <c r="S29" i="1" s="1"/>
  <c r="O18" i="1"/>
  <c r="O17" i="1"/>
  <c r="S18" i="1" s="1"/>
  <c r="O13" i="1"/>
  <c r="P13" i="1" s="1"/>
  <c r="S13" i="1" s="1"/>
  <c r="O10" i="1"/>
  <c r="P10" i="1" s="1"/>
  <c r="S10" i="1" s="1"/>
  <c r="S14" i="1"/>
  <c r="O11" i="1"/>
  <c r="P11" i="1" s="1"/>
  <c r="S11" i="1" s="1"/>
  <c r="O15" i="1"/>
  <c r="P15" i="1" s="1"/>
  <c r="S15" i="1" s="1"/>
  <c r="S16" i="1"/>
  <c r="O12" i="1"/>
  <c r="P12" i="1" s="1"/>
  <c r="S12" i="1" s="1"/>
  <c r="S17" i="1" l="1"/>
  <c r="S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Пользователь</author>
  </authors>
  <commentList>
    <comment ref="B9" authorId="0" shapeId="0" xr:uid="{00000000-0006-0000-0000-000001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F9" authorId="0" shapeId="0" xr:uid="{00000000-0006-0000-0000-000002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J9" authorId="0" shapeId="0" xr:uid="{00000000-0006-0000-0000-000003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P9" authorId="1" shapeId="0" xr:uid="{19D9A488-E081-4A19-8304-7EA974D5FC37}">
      <text>
        <r>
          <rPr>
            <b/>
            <sz val="9"/>
            <color indexed="81"/>
            <rFont val="Segoe UI"/>
            <charset val="1"/>
          </rPr>
          <t>Пользователь:</t>
        </r>
        <r>
          <rPr>
            <sz val="9"/>
            <color indexed="81"/>
            <rFont val="Segoe UI"/>
            <charset val="1"/>
          </rPr>
          <t xml:space="preserve">
s-a rotungit la cutii întregi</t>
        </r>
      </text>
    </comment>
    <comment ref="N10" authorId="0" shapeId="0" xr:uid="{00000000-0006-0000-0000-000004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N14" authorId="1" shapeId="0" xr:uid="{2DC8E76D-D29F-4971-8131-E304F1F9A97D}">
      <text>
        <r>
          <rPr>
            <b/>
            <sz val="9"/>
            <color indexed="81"/>
            <rFont val="Segoe UI"/>
            <charset val="1"/>
          </rPr>
          <t>Пользователь:</t>
        </r>
        <r>
          <rPr>
            <sz val="9"/>
            <color indexed="81"/>
            <rFont val="Segoe UI"/>
            <charset val="1"/>
          </rPr>
          <t xml:space="preserve">
prevazut pentru montare profil perimetral
</t>
        </r>
      </text>
    </comment>
    <comment ref="N20" authorId="1" shapeId="0" xr:uid="{783F14EC-EA00-41A2-A25B-00A2A4AC5017}">
      <text>
        <r>
          <rPr>
            <b/>
            <sz val="9"/>
            <color indexed="81"/>
            <rFont val="Segoe UI"/>
            <family val="2"/>
            <charset val="204"/>
          </rPr>
          <t>Пользователь:</t>
        </r>
        <r>
          <rPr>
            <sz val="9"/>
            <color indexed="81"/>
            <rFont val="Segoe UI"/>
            <family val="2"/>
            <charset val="204"/>
          </rPr>
          <t xml:space="preserve">
Daca utilizati acest diblu, faceti comanda doar de de tije cu cârlig </t>
        </r>
      </text>
    </comment>
    <comment ref="B27" authorId="0" shapeId="0" xr:uid="{00000000-0006-0000-0000-000005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F27" authorId="0" shapeId="0" xr:uid="{00000000-0006-0000-0000-000006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J27" authorId="0" shapeId="0" xr:uid="{00000000-0006-0000-0000-000007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B44" authorId="0" shapeId="0" xr:uid="{00000000-0006-0000-0000-000008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F44" authorId="0" shapeId="0" xr:uid="{00000000-0006-0000-0000-000009000000}">
      <text>
        <r>
          <rPr>
            <sz val="10"/>
            <color rgb="FF000000"/>
            <rFont val="Arial"/>
          </rPr>
          <t>daca nu stii perimetrul atunci Suprafata * 0,2</t>
        </r>
      </text>
    </comment>
    <comment ref="J44" authorId="0" shapeId="0" xr:uid="{00000000-0006-0000-0000-00000A000000}">
      <text>
        <r>
          <rPr>
            <sz val="10"/>
            <color rgb="FF000000"/>
            <rFont val="Arial"/>
          </rPr>
          <t>daca nu stii perimetrul atunci Suprafata * 0,2</t>
        </r>
      </text>
    </comment>
  </commentList>
</comments>
</file>

<file path=xl/sharedStrings.xml><?xml version="1.0" encoding="utf-8"?>
<sst xmlns="http://schemas.openxmlformats.org/spreadsheetml/2006/main" count="195" uniqueCount="64">
  <si>
    <t>Tabelele se completeaza doar in celulele verzi, restul se calculeaza automat !!!</t>
  </si>
  <si>
    <t>Lungime</t>
  </si>
  <si>
    <t>Latime</t>
  </si>
  <si>
    <t>Marime 1</t>
  </si>
  <si>
    <t>Marime 2</t>
  </si>
  <si>
    <t>Marime 3</t>
  </si>
  <si>
    <t>Suprafata</t>
  </si>
  <si>
    <t>Perimetru</t>
  </si>
  <si>
    <t>Placa (m2)</t>
  </si>
  <si>
    <t>Profil 3000 (buc)</t>
  </si>
  <si>
    <t>Profil 3600 (buc)</t>
  </si>
  <si>
    <t>Profil 1200 (buc)</t>
  </si>
  <si>
    <t>Profil 600 (buc)</t>
  </si>
  <si>
    <t>Arc tip Fluturas (buc)</t>
  </si>
  <si>
    <t>Tije Inel (buc)</t>
  </si>
  <si>
    <t>Tije Cirlig (buc)</t>
  </si>
  <si>
    <t>diblu SMK 6*40 (buc)</t>
  </si>
  <si>
    <t>Marime 4</t>
  </si>
  <si>
    <t>Marime 5</t>
  </si>
  <si>
    <t>Marime 6</t>
  </si>
  <si>
    <t>Marime 7</t>
  </si>
  <si>
    <t>Marime 8</t>
  </si>
  <si>
    <t>Marime 9</t>
  </si>
  <si>
    <t>m2</t>
  </si>
  <si>
    <t>buc</t>
  </si>
  <si>
    <t>Pret, u.m.</t>
  </si>
  <si>
    <t>Suma, lei</t>
  </si>
  <si>
    <t>Total, lei</t>
  </si>
  <si>
    <t>Tija pt sustinere 250mm cu cirlig</t>
  </si>
  <si>
    <t>Incăperea 1</t>
  </si>
  <si>
    <t>Incăperea 2</t>
  </si>
  <si>
    <t>Incăperea 3</t>
  </si>
  <si>
    <t>Incăperea 4</t>
  </si>
  <si>
    <t>Incăperea 5</t>
  </si>
  <si>
    <t>Incăperea -6</t>
  </si>
  <si>
    <t>Incăperea 7</t>
  </si>
  <si>
    <t>Incăperea 8</t>
  </si>
  <si>
    <t>Incăperea 9</t>
  </si>
  <si>
    <t>s-a rotungit la cutii întregi</t>
  </si>
  <si>
    <t>Pentru comanda adaugați în coș următoarele cantități:</t>
  </si>
  <si>
    <t>Tija pt sustinere 150 mm cu cirlig</t>
  </si>
  <si>
    <t>Tija pt sustinere 500mm cu cirlig</t>
  </si>
  <si>
    <t>Tija pt sustinere 1000mm cu cirlig</t>
  </si>
  <si>
    <t>Metrajul cutiei</t>
  </si>
  <si>
    <t>Pret la data</t>
  </si>
  <si>
    <t>u.m</t>
  </si>
  <si>
    <t xml:space="preserve">Alte plăci: </t>
  </si>
  <si>
    <t>m2 /cutie</t>
  </si>
  <si>
    <t xml:space="preserve"> lei u.m.</t>
  </si>
  <si>
    <t>Total la comanda</t>
  </si>
  <si>
    <t>u.m.</t>
  </si>
  <si>
    <t>Profil perimetral 3000mm, (buc)</t>
  </si>
  <si>
    <t>Profil secundar 1200mm, (buc)</t>
  </si>
  <si>
    <t>Profil principal, 3600mm,  (buc)</t>
  </si>
  <si>
    <t>Profil compartimentar 600mm, (buc)</t>
  </si>
  <si>
    <t>diblu SMK 6*40</t>
  </si>
  <si>
    <t>Diblu pentru tavan (buc)</t>
  </si>
  <si>
    <t>Diblu pentru tavan, (buc)</t>
  </si>
  <si>
    <t>Diblu pentru tavan,(buc)</t>
  </si>
  <si>
    <t>Placa Tromer - DESIBEL 600x600x12mm (7.2m2)</t>
  </si>
  <si>
    <t>Placa pt tavan suspendat din gips 8 mm Deckolor Black UV154-MB (3.6m2)</t>
  </si>
  <si>
    <t>Placa pt tavan suspendat SELENA 13 mm (3.60m2)</t>
  </si>
  <si>
    <t>Placa pt tavan suspendat Tegular GEMINI 120x60 14 mm (7.20m2)</t>
  </si>
  <si>
    <t>Placa Tromer - MEDICEIL 600x600x15mm (5.76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</si>
</sst>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0"/>
      <color rgb="FF000000"/>
      <name val="Arial"/>
    </font>
    <font>
      <b/>
      <sz val="18"/>
      <color rgb="FFFF0000"/>
      <name val="Arial"/>
    </font>
    <font>
      <sz val="10"/>
      <color theme="1"/>
      <name val="Arial"/>
    </font>
    <font>
      <sz val="14"/>
      <color theme="1"/>
      <name val="Arial"/>
    </font>
    <font>
      <sz val="14"/>
      <color theme="1"/>
      <name val="Times New Roman"/>
    </font>
    <font>
      <sz val="12"/>
      <color theme="1"/>
      <name val="Arial"/>
    </font>
    <font>
      <sz val="11"/>
      <color theme="1"/>
      <name val="Arial"/>
    </font>
    <font>
      <sz val="11"/>
      <color rgb="FF000000"/>
      <name val="Inconsolata"/>
    </font>
    <font>
      <sz val="18"/>
      <color theme="1"/>
      <name val="Arial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theme="7" tint="-0.249977111117893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indexed="81"/>
      <name val="Segoe UI"/>
      <family val="2"/>
      <charset val="204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  <charset val="204"/>
    </font>
    <font>
      <b/>
      <sz val="10"/>
      <color rgb="FF00B05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3" borderId="1" xfId="0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4" borderId="1" xfId="0" applyNumberFormat="1" applyFont="1" applyFill="1" applyBorder="1"/>
    <xf numFmtId="0" fontId="0" fillId="4" borderId="1" xfId="0" applyFont="1" applyFill="1" applyBorder="1"/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/>
    <xf numFmtId="164" fontId="0" fillId="0" borderId="0" xfId="0" applyNumberFormat="1" applyFont="1" applyFill="1" applyBorder="1" applyAlignme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4" fillId="0" borderId="6" xfId="0" applyFont="1" applyBorder="1" applyAlignment="1"/>
    <xf numFmtId="0" fontId="2" fillId="3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2" fillId="0" borderId="7" xfId="0" applyFont="1" applyBorder="1"/>
    <xf numFmtId="0" fontId="2" fillId="0" borderId="6" xfId="0" applyFont="1" applyBorder="1" applyAlignment="1"/>
    <xf numFmtId="0" fontId="6" fillId="0" borderId="7" xfId="0" applyFont="1" applyBorder="1" applyAlignment="1"/>
    <xf numFmtId="0" fontId="2" fillId="0" borderId="8" xfId="0" applyFont="1" applyBorder="1" applyAlignment="1"/>
    <xf numFmtId="0" fontId="6" fillId="0" borderId="10" xfId="0" applyFont="1" applyBorder="1" applyAlignment="1"/>
    <xf numFmtId="0" fontId="16" fillId="0" borderId="7" xfId="0" applyFont="1" applyBorder="1" applyAlignment="1"/>
    <xf numFmtId="0" fontId="2" fillId="0" borderId="11" xfId="0" applyFont="1" applyBorder="1" applyAlignment="1"/>
    <xf numFmtId="164" fontId="0" fillId="4" borderId="12" xfId="0" applyNumberFormat="1" applyFont="1" applyFill="1" applyBorder="1"/>
    <xf numFmtId="0" fontId="6" fillId="0" borderId="13" xfId="0" applyFont="1" applyBorder="1" applyAlignment="1"/>
    <xf numFmtId="0" fontId="2" fillId="0" borderId="14" xfId="0" applyFont="1" applyBorder="1" applyAlignment="1"/>
    <xf numFmtId="164" fontId="7" fillId="4" borderId="15" xfId="0" applyNumberFormat="1" applyFont="1" applyFill="1" applyBorder="1"/>
    <xf numFmtId="0" fontId="6" fillId="0" borderId="16" xfId="0" applyFont="1" applyBorder="1" applyAlignment="1"/>
    <xf numFmtId="0" fontId="0" fillId="4" borderId="12" xfId="0" applyFont="1" applyFill="1" applyBorder="1"/>
    <xf numFmtId="1" fontId="2" fillId="0" borderId="1" xfId="0" applyNumberFormat="1" applyFont="1" applyBorder="1"/>
    <xf numFmtId="0" fontId="2" fillId="0" borderId="9" xfId="0" applyFont="1" applyBorder="1"/>
    <xf numFmtId="164" fontId="2" fillId="0" borderId="9" xfId="0" applyNumberFormat="1" applyFont="1" applyBorder="1"/>
    <xf numFmtId="14" fontId="0" fillId="0" borderId="0" xfId="0" applyNumberFormat="1" applyFont="1" applyAlignment="1">
      <alignment horizontal="center"/>
    </xf>
    <xf numFmtId="0" fontId="15" fillId="0" borderId="0" xfId="0" applyFont="1" applyAlignment="1"/>
    <xf numFmtId="0" fontId="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1" fillId="0" borderId="0" xfId="0" applyFont="1" applyAlignment="1"/>
    <xf numFmtId="0" fontId="9" fillId="0" borderId="0" xfId="0" applyFont="1" applyAlignment="1">
      <alignment horizontal="center" vertical="center" wrapText="1"/>
    </xf>
    <xf numFmtId="0" fontId="12" fillId="0" borderId="2" xfId="0" applyFont="1" applyFill="1" applyBorder="1"/>
    <xf numFmtId="0" fontId="11" fillId="0" borderId="2" xfId="0" applyFont="1" applyFill="1" applyBorder="1" applyAlignment="1"/>
    <xf numFmtId="0" fontId="16" fillId="0" borderId="2" xfId="0" applyFont="1" applyFill="1" applyBorder="1" applyAlignment="1">
      <alignment horizontal="left" wrapText="1"/>
    </xf>
    <xf numFmtId="1" fontId="2" fillId="0" borderId="2" xfId="0" applyNumberFormat="1" applyFont="1" applyFill="1" applyBorder="1"/>
    <xf numFmtId="0" fontId="16" fillId="0" borderId="2" xfId="0" applyFont="1" applyFill="1" applyBorder="1" applyAlignment="1"/>
    <xf numFmtId="164" fontId="2" fillId="0" borderId="2" xfId="0" applyNumberFormat="1" applyFont="1" applyFill="1" applyBorder="1"/>
    <xf numFmtId="0" fontId="2" fillId="0" borderId="2" xfId="0" applyFont="1" applyFill="1" applyBorder="1" applyAlignment="1"/>
    <xf numFmtId="2" fontId="0" fillId="5" borderId="0" xfId="0" applyNumberFormat="1" applyFont="1" applyFill="1" applyAlignment="1"/>
    <xf numFmtId="1" fontId="0" fillId="5" borderId="0" xfId="0" applyNumberFormat="1" applyFont="1" applyFill="1" applyAlignment="1"/>
    <xf numFmtId="0" fontId="0" fillId="5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22" fillId="5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952500</xdr:colOff>
      <xdr:row>2</xdr:row>
      <xdr:rowOff>95250</xdr:rowOff>
    </xdr:from>
    <xdr:to>
      <xdr:col>13</xdr:col>
      <xdr:colOff>1628775</xdr:colOff>
      <xdr:row>4</xdr:row>
      <xdr:rowOff>107353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5" y="457200"/>
          <a:ext cx="1628775" cy="412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T53"/>
  <sheetViews>
    <sheetView tabSelected="1" topLeftCell="C1" workbookViewId="0">
      <selection activeCell="U1" sqref="U1:U1048576"/>
    </sheetView>
  </sheetViews>
  <sheetFormatPr defaultColWidth="14.42578125" defaultRowHeight="15.75" customHeight="1"/>
  <cols>
    <col min="1" max="1" width="3" customWidth="1"/>
    <col min="2" max="2" width="19.140625" customWidth="1"/>
    <col min="5" max="5" width="3.140625" customWidth="1"/>
    <col min="6" max="6" width="19.28515625" customWidth="1"/>
    <col min="8" max="8" width="15" customWidth="1"/>
    <col min="9" max="9" width="4.28515625" customWidth="1"/>
    <col min="10" max="10" width="19.28515625" customWidth="1"/>
    <col min="13" max="13" width="11.28515625" customWidth="1"/>
    <col min="14" max="14" width="30" customWidth="1"/>
    <col min="15" max="15" width="8.5703125" customWidth="1"/>
    <col min="16" max="16" width="9.5703125" customWidth="1"/>
    <col min="17" max="17" width="5.7109375" customWidth="1"/>
    <col min="18" max="18" width="10.5703125" style="11" customWidth="1"/>
    <col min="19" max="19" width="12.85546875" style="11" customWidth="1"/>
  </cols>
  <sheetData>
    <row r="1" spans="2:20" ht="12.75" customHeight="1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20" ht="15.75" customHeight="1" thickBot="1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20" ht="15.75" customHeight="1">
      <c r="B3" s="57" t="s">
        <v>29</v>
      </c>
      <c r="C3" s="19" t="s">
        <v>1</v>
      </c>
      <c r="D3" s="20" t="s">
        <v>2</v>
      </c>
      <c r="F3" s="57" t="s">
        <v>30</v>
      </c>
      <c r="G3" s="19" t="s">
        <v>1</v>
      </c>
      <c r="H3" s="20" t="s">
        <v>2</v>
      </c>
      <c r="J3" s="57" t="s">
        <v>31</v>
      </c>
      <c r="K3" s="19" t="s">
        <v>1</v>
      </c>
      <c r="L3" s="20" t="s">
        <v>2</v>
      </c>
    </row>
    <row r="4" spans="2:20" ht="15.75" customHeight="1">
      <c r="B4" s="21" t="s">
        <v>3</v>
      </c>
      <c r="C4" s="1">
        <v>10</v>
      </c>
      <c r="D4" s="22">
        <v>13</v>
      </c>
      <c r="F4" s="21" t="s">
        <v>4</v>
      </c>
      <c r="G4" s="1"/>
      <c r="H4" s="22"/>
      <c r="J4" s="21" t="s">
        <v>5</v>
      </c>
      <c r="K4" s="1">
        <v>0</v>
      </c>
      <c r="L4" s="22">
        <v>0</v>
      </c>
      <c r="Q4" s="13"/>
      <c r="R4" s="14"/>
    </row>
    <row r="5" spans="2:20" ht="15">
      <c r="B5" s="23" t="s">
        <v>6</v>
      </c>
      <c r="C5" s="2">
        <f>C4*D4</f>
        <v>130</v>
      </c>
      <c r="D5" s="24"/>
      <c r="F5" s="23" t="s">
        <v>6</v>
      </c>
      <c r="G5" s="2">
        <f>G4*H4</f>
        <v>0</v>
      </c>
      <c r="H5" s="24"/>
      <c r="J5" s="23" t="s">
        <v>6</v>
      </c>
      <c r="K5" s="2">
        <f>K4*L4</f>
        <v>0</v>
      </c>
      <c r="L5" s="24"/>
    </row>
    <row r="6" spans="2:20" ht="15">
      <c r="B6" s="23" t="s">
        <v>7</v>
      </c>
      <c r="C6" s="2">
        <f>(C4+D4)*2</f>
        <v>46</v>
      </c>
      <c r="D6" s="24"/>
      <c r="F6" s="23" t="s">
        <v>7</v>
      </c>
      <c r="G6" s="2">
        <f>(G4+H4)*2</f>
        <v>0</v>
      </c>
      <c r="H6" s="24"/>
      <c r="J6" s="23" t="s">
        <v>7</v>
      </c>
      <c r="K6" s="2">
        <f>(K4+L4)*2</f>
        <v>0</v>
      </c>
      <c r="L6" s="24"/>
      <c r="N6" t="s">
        <v>39</v>
      </c>
      <c r="R6" t="s">
        <v>44</v>
      </c>
    </row>
    <row r="7" spans="2:20" ht="13.5" thickBot="1">
      <c r="B7" s="25"/>
      <c r="C7" s="3"/>
      <c r="D7" s="24"/>
      <c r="F7" s="25"/>
      <c r="G7" s="3"/>
      <c r="H7" s="24"/>
      <c r="J7" s="25"/>
      <c r="K7" s="3"/>
      <c r="L7" s="24"/>
      <c r="P7" s="8"/>
      <c r="R7" s="40">
        <v>45918</v>
      </c>
    </row>
    <row r="8" spans="2:20" ht="27" thickTop="1" thickBot="1">
      <c r="B8" s="25" t="s">
        <v>8</v>
      </c>
      <c r="C8" s="37">
        <f>C5</f>
        <v>130</v>
      </c>
      <c r="D8" s="29"/>
      <c r="F8" s="25" t="s">
        <v>8</v>
      </c>
      <c r="G8" s="3">
        <f>G5</f>
        <v>0</v>
      </c>
      <c r="H8" s="26"/>
      <c r="J8" s="25" t="s">
        <v>8</v>
      </c>
      <c r="K8" s="3">
        <f>K5</f>
        <v>0</v>
      </c>
      <c r="L8" s="26"/>
      <c r="N8" s="46" t="s">
        <v>43</v>
      </c>
      <c r="O8" s="47">
        <v>5.04</v>
      </c>
      <c r="P8" s="45" t="s">
        <v>49</v>
      </c>
      <c r="Q8" s="41" t="s">
        <v>45</v>
      </c>
      <c r="R8" s="12" t="s">
        <v>25</v>
      </c>
      <c r="S8" s="12" t="s">
        <v>26</v>
      </c>
    </row>
    <row r="9" spans="2:20" ht="27" thickTop="1" thickBot="1">
      <c r="B9" s="25" t="s">
        <v>9</v>
      </c>
      <c r="C9" s="4">
        <f>C6/3</f>
        <v>15.333333333333334</v>
      </c>
      <c r="D9" s="26"/>
      <c r="F9" s="25" t="s">
        <v>9</v>
      </c>
      <c r="G9" s="4">
        <f>G6/3</f>
        <v>0</v>
      </c>
      <c r="H9" s="26"/>
      <c r="J9" s="25" t="s">
        <v>9</v>
      </c>
      <c r="K9" s="4">
        <f>K6/3</f>
        <v>0</v>
      </c>
      <c r="L9" s="26"/>
      <c r="N9" s="48" t="s">
        <v>59</v>
      </c>
      <c r="O9" s="49">
        <f>G8+K8+K26+G26+G43+K43+C8+C26+C43</f>
        <v>130</v>
      </c>
      <c r="P9" s="53">
        <f>ROUNDUP(O9/O8,0)*O8</f>
        <v>131.04</v>
      </c>
      <c r="Q9" s="9" t="s">
        <v>23</v>
      </c>
      <c r="R9" s="16">
        <v>175</v>
      </c>
      <c r="S9" s="17">
        <f>P9*R9</f>
        <v>22932</v>
      </c>
      <c r="T9" s="15" t="s">
        <v>38</v>
      </c>
    </row>
    <row r="10" spans="2:20" thickTop="1" thickBot="1">
      <c r="B10" s="25" t="s">
        <v>10</v>
      </c>
      <c r="C10" s="4">
        <f>C5*0.23</f>
        <v>29.900000000000002</v>
      </c>
      <c r="D10" s="26"/>
      <c r="F10" s="25" t="s">
        <v>10</v>
      </c>
      <c r="G10" s="3">
        <f>G5*0.23</f>
        <v>0</v>
      </c>
      <c r="H10" s="26"/>
      <c r="J10" s="25" t="s">
        <v>10</v>
      </c>
      <c r="K10" s="3">
        <f>K5*0.23</f>
        <v>0</v>
      </c>
      <c r="L10" s="26"/>
      <c r="N10" s="50" t="s">
        <v>51</v>
      </c>
      <c r="O10" s="51">
        <f t="shared" ref="O10:O15" si="0">C9+G9+K9+C27+G27+K27+C44+G44+K44</f>
        <v>15.333333333333334</v>
      </c>
      <c r="P10" s="54">
        <f>ROUNDUP(O10,0)</f>
        <v>16</v>
      </c>
      <c r="Q10" s="9" t="s">
        <v>24</v>
      </c>
      <c r="R10" s="11">
        <v>41</v>
      </c>
      <c r="S10" s="17">
        <f t="shared" ref="S10:S12" si="1">P10*R10</f>
        <v>656</v>
      </c>
    </row>
    <row r="11" spans="2:20" thickTop="1" thickBot="1">
      <c r="B11" s="25" t="s">
        <v>11</v>
      </c>
      <c r="C11" s="4">
        <f>C5*1.4</f>
        <v>182</v>
      </c>
      <c r="D11" s="26"/>
      <c r="F11" s="25" t="s">
        <v>11</v>
      </c>
      <c r="G11" s="3">
        <f>G5*1.4</f>
        <v>0</v>
      </c>
      <c r="H11" s="26"/>
      <c r="J11" s="25" t="s">
        <v>11</v>
      </c>
      <c r="K11" s="3">
        <f>K5*1.4</f>
        <v>0</v>
      </c>
      <c r="L11" s="26"/>
      <c r="N11" s="50" t="s">
        <v>53</v>
      </c>
      <c r="O11" s="51">
        <f t="shared" si="0"/>
        <v>29.900000000000002</v>
      </c>
      <c r="P11" s="54">
        <f t="shared" ref="P11:P12" si="2">ROUNDUP(O11,0)</f>
        <v>30</v>
      </c>
      <c r="Q11" s="9" t="s">
        <v>24</v>
      </c>
      <c r="R11" s="11">
        <v>56</v>
      </c>
      <c r="S11" s="17">
        <f t="shared" si="1"/>
        <v>1680</v>
      </c>
    </row>
    <row r="12" spans="2:20" thickTop="1" thickBot="1">
      <c r="B12" s="25" t="s">
        <v>12</v>
      </c>
      <c r="C12" s="4">
        <f>C5*1.4</f>
        <v>182</v>
      </c>
      <c r="D12" s="26"/>
      <c r="F12" s="25" t="s">
        <v>12</v>
      </c>
      <c r="G12" s="3">
        <f>G5*1.4</f>
        <v>0</v>
      </c>
      <c r="H12" s="26"/>
      <c r="J12" s="25" t="s">
        <v>12</v>
      </c>
      <c r="K12" s="3">
        <f>K5*1.4</f>
        <v>0</v>
      </c>
      <c r="L12" s="26"/>
      <c r="N12" s="50" t="s">
        <v>52</v>
      </c>
      <c r="O12" s="51">
        <f t="shared" si="0"/>
        <v>182</v>
      </c>
      <c r="P12" s="54">
        <f t="shared" si="2"/>
        <v>182</v>
      </c>
      <c r="Q12" s="9" t="s">
        <v>24</v>
      </c>
      <c r="R12" s="11">
        <v>17.3</v>
      </c>
      <c r="S12" s="17">
        <f t="shared" si="1"/>
        <v>3148.6</v>
      </c>
    </row>
    <row r="13" spans="2:20" s="15" customFormat="1" thickTop="1" thickBot="1">
      <c r="B13" s="33" t="s">
        <v>16</v>
      </c>
      <c r="C13" s="34">
        <f>C4*5</f>
        <v>50</v>
      </c>
      <c r="D13" s="35"/>
      <c r="F13" s="33" t="s">
        <v>16</v>
      </c>
      <c r="G13" s="34">
        <f>G4*5</f>
        <v>0</v>
      </c>
      <c r="H13" s="35"/>
      <c r="J13" s="33" t="s">
        <v>16</v>
      </c>
      <c r="K13" s="34">
        <f>K4*5</f>
        <v>0</v>
      </c>
      <c r="L13" s="35"/>
      <c r="N13" s="50" t="s">
        <v>54</v>
      </c>
      <c r="O13" s="51">
        <f t="shared" si="0"/>
        <v>182</v>
      </c>
      <c r="P13" s="54">
        <f>ROUNDUP(O13,0)</f>
        <v>182</v>
      </c>
      <c r="Q13" s="9" t="s">
        <v>24</v>
      </c>
      <c r="R13" s="11">
        <v>10.3</v>
      </c>
      <c r="S13" s="17">
        <f t="shared" ref="S13:S19" si="3">P13*R13</f>
        <v>1874.6000000000001</v>
      </c>
      <c r="T13"/>
    </row>
    <row r="14" spans="2:20" thickTop="1" thickBot="1">
      <c r="B14" s="30" t="s">
        <v>13</v>
      </c>
      <c r="C14" s="31">
        <f>C5*0.7</f>
        <v>91</v>
      </c>
      <c r="D14" s="32"/>
      <c r="F14" s="30" t="s">
        <v>13</v>
      </c>
      <c r="G14" s="36">
        <f>G5*0.7</f>
        <v>0</v>
      </c>
      <c r="H14" s="32"/>
      <c r="J14" s="30" t="s">
        <v>13</v>
      </c>
      <c r="K14" s="36">
        <f>K5*0.7</f>
        <v>0</v>
      </c>
      <c r="L14" s="32"/>
      <c r="N14" s="52" t="s">
        <v>55</v>
      </c>
      <c r="O14" s="51">
        <f>C13+G13+K13+C31+G31+K31+C48+G48+K48</f>
        <v>50</v>
      </c>
      <c r="P14" s="54">
        <f>ROUNDUP(O14,0)</f>
        <v>50</v>
      </c>
      <c r="Q14" s="9" t="s">
        <v>24</v>
      </c>
      <c r="R14" s="11">
        <v>3.9</v>
      </c>
      <c r="S14" s="17">
        <f t="shared" si="3"/>
        <v>195</v>
      </c>
    </row>
    <row r="15" spans="2:20" thickTop="1" thickBot="1">
      <c r="B15" s="25" t="s">
        <v>15</v>
      </c>
      <c r="C15" s="5">
        <f>C5*0.7</f>
        <v>91</v>
      </c>
      <c r="D15" s="26"/>
      <c r="F15" s="25" t="s">
        <v>15</v>
      </c>
      <c r="G15" s="6">
        <f>G5*0.7*2</f>
        <v>0</v>
      </c>
      <c r="H15" s="26"/>
      <c r="J15" s="25" t="s">
        <v>15</v>
      </c>
      <c r="K15" s="6">
        <f>K5*0.7*2</f>
        <v>0</v>
      </c>
      <c r="L15" s="26"/>
      <c r="N15" s="50" t="s">
        <v>13</v>
      </c>
      <c r="O15" s="51">
        <f t="shared" si="0"/>
        <v>91</v>
      </c>
      <c r="P15" s="54">
        <f>ROUNDUP(O15,0)</f>
        <v>91</v>
      </c>
      <c r="Q15" s="9" t="s">
        <v>24</v>
      </c>
      <c r="R15" s="11">
        <v>3.7</v>
      </c>
      <c r="S15" s="17">
        <f t="shared" si="3"/>
        <v>336.7</v>
      </c>
    </row>
    <row r="16" spans="2:20" thickTop="1" thickBot="1">
      <c r="B16" s="25" t="s">
        <v>14</v>
      </c>
      <c r="C16" s="5"/>
      <c r="D16" s="26"/>
      <c r="F16" s="25" t="s">
        <v>14</v>
      </c>
      <c r="G16" s="6"/>
      <c r="H16" s="26"/>
      <c r="J16" s="25" t="s">
        <v>14</v>
      </c>
      <c r="K16" s="6"/>
      <c r="L16" s="26"/>
      <c r="N16" s="52" t="s">
        <v>40</v>
      </c>
      <c r="O16" s="51">
        <f>C15+G15+K15+C33+G33+K33+C50+G50+K50</f>
        <v>91</v>
      </c>
      <c r="P16" s="54"/>
      <c r="Q16" s="9" t="s">
        <v>24</v>
      </c>
      <c r="R16" s="11">
        <v>1.6</v>
      </c>
      <c r="S16" s="17">
        <f t="shared" si="3"/>
        <v>0</v>
      </c>
    </row>
    <row r="17" spans="2:19" thickTop="1" thickBot="1">
      <c r="B17" s="27" t="s">
        <v>57</v>
      </c>
      <c r="C17" s="39">
        <f>C5*0.7*2</f>
        <v>182</v>
      </c>
      <c r="D17" s="28"/>
      <c r="F17" s="27" t="s">
        <v>58</v>
      </c>
      <c r="G17" s="38"/>
      <c r="H17" s="28"/>
      <c r="J17" s="27" t="s">
        <v>58</v>
      </c>
      <c r="K17" s="38"/>
      <c r="L17" s="28"/>
      <c r="N17" s="52" t="s">
        <v>28</v>
      </c>
      <c r="O17" s="51">
        <f>C15+G15+K15+C33+G33+K33+C50+G50+K50</f>
        <v>91</v>
      </c>
      <c r="P17" s="54">
        <v>61</v>
      </c>
      <c r="Q17" s="9" t="s">
        <v>24</v>
      </c>
      <c r="R17" s="11">
        <v>2.1</v>
      </c>
      <c r="S17" s="17">
        <f t="shared" si="3"/>
        <v>128.1</v>
      </c>
    </row>
    <row r="18" spans="2:19" ht="14.25" thickTop="1" thickBot="1">
      <c r="N18" s="52" t="s">
        <v>41</v>
      </c>
      <c r="O18" s="51">
        <f>C15+G15+K15+C33+G33+K33+C50+G50+K50</f>
        <v>91</v>
      </c>
      <c r="P18" s="54"/>
      <c r="Q18" s="9" t="s">
        <v>24</v>
      </c>
      <c r="R18" s="11">
        <v>3.9</v>
      </c>
      <c r="S18" s="17">
        <f t="shared" si="3"/>
        <v>0</v>
      </c>
    </row>
    <row r="19" spans="2:19" ht="14.25" thickTop="1" thickBot="1">
      <c r="N19" s="52" t="s">
        <v>42</v>
      </c>
      <c r="O19" s="51">
        <f>C15+G15+K15+C33+G33+K33+C50+G50+K50</f>
        <v>91</v>
      </c>
      <c r="P19" s="54">
        <v>30</v>
      </c>
      <c r="Q19" s="9" t="s">
        <v>24</v>
      </c>
      <c r="R19" s="11">
        <v>7.25</v>
      </c>
      <c r="S19" s="17">
        <f t="shared" si="3"/>
        <v>217.5</v>
      </c>
    </row>
    <row r="20" spans="2:19" ht="15.75" customHeight="1" thickTop="1" thickBot="1">
      <c r="N20" s="52" t="s">
        <v>56</v>
      </c>
      <c r="O20" s="51">
        <f>G17+K17+C17+C35+G35+K35+K52+G52+C52</f>
        <v>182</v>
      </c>
      <c r="P20" s="54">
        <f>ROUNDUP(O20,0)</f>
        <v>182</v>
      </c>
      <c r="Q20" s="9" t="s">
        <v>24</v>
      </c>
      <c r="S20" s="17"/>
    </row>
    <row r="21" spans="2:19" ht="18.75" thickTop="1">
      <c r="B21" s="57" t="s">
        <v>32</v>
      </c>
      <c r="C21" s="19" t="s">
        <v>1</v>
      </c>
      <c r="D21" s="20" t="s">
        <v>2</v>
      </c>
      <c r="F21" s="57" t="s">
        <v>33</v>
      </c>
      <c r="G21" s="19" t="s">
        <v>1</v>
      </c>
      <c r="H21" s="20" t="s">
        <v>2</v>
      </c>
      <c r="J21" s="57" t="s">
        <v>34</v>
      </c>
      <c r="K21" s="19" t="s">
        <v>1</v>
      </c>
      <c r="L21" s="20" t="s">
        <v>2</v>
      </c>
    </row>
    <row r="22" spans="2:19" ht="18.75">
      <c r="B22" s="21" t="s">
        <v>17</v>
      </c>
      <c r="C22" s="1">
        <v>0</v>
      </c>
      <c r="D22" s="22">
        <v>0</v>
      </c>
      <c r="F22" s="21" t="s">
        <v>18</v>
      </c>
      <c r="G22" s="1">
        <v>0</v>
      </c>
      <c r="H22" s="22">
        <v>0</v>
      </c>
      <c r="J22" s="21" t="s">
        <v>19</v>
      </c>
      <c r="K22" s="1">
        <v>0</v>
      </c>
      <c r="L22" s="22">
        <v>0</v>
      </c>
      <c r="N22" s="8" t="s">
        <v>27</v>
      </c>
      <c r="Q22" s="9"/>
      <c r="S22" s="18">
        <f>SUM(S9:S21)</f>
        <v>31168.499999999996</v>
      </c>
    </row>
    <row r="23" spans="2:19" ht="15">
      <c r="B23" s="23" t="s">
        <v>6</v>
      </c>
      <c r="C23" s="2">
        <f>C22*D22</f>
        <v>0</v>
      </c>
      <c r="D23" s="24"/>
      <c r="F23" s="23" t="s">
        <v>6</v>
      </c>
      <c r="G23" s="2">
        <f>G22*H22</f>
        <v>0</v>
      </c>
      <c r="H23" s="24"/>
      <c r="J23" s="23" t="s">
        <v>6</v>
      </c>
      <c r="K23" s="2">
        <f>K22*L22</f>
        <v>0</v>
      </c>
      <c r="L23" s="24"/>
    </row>
    <row r="24" spans="2:19" ht="15">
      <c r="B24" s="23" t="s">
        <v>7</v>
      </c>
      <c r="C24" s="2">
        <f>(C22+D22)*2</f>
        <v>0</v>
      </c>
      <c r="D24" s="24"/>
      <c r="F24" s="23" t="s">
        <v>7</v>
      </c>
      <c r="G24" s="2">
        <f>(G22+H22)*2</f>
        <v>0</v>
      </c>
      <c r="H24" s="24"/>
      <c r="J24" s="23" t="s">
        <v>7</v>
      </c>
      <c r="K24" s="2">
        <f>(K22+L22)*2</f>
        <v>0</v>
      </c>
      <c r="L24" s="24"/>
    </row>
    <row r="25" spans="2:19" ht="12.75">
      <c r="B25" s="25"/>
      <c r="C25" s="3"/>
      <c r="D25" s="24"/>
      <c r="F25" s="25"/>
      <c r="G25" s="3"/>
      <c r="H25" s="24"/>
      <c r="J25" s="25"/>
      <c r="K25" s="3"/>
      <c r="L25" s="24"/>
      <c r="P25" s="10"/>
      <c r="R25" s="15" t="s">
        <v>44</v>
      </c>
      <c r="S25" s="18"/>
    </row>
    <row r="26" spans="2:19" ht="14.25">
      <c r="B26" s="25" t="s">
        <v>8</v>
      </c>
      <c r="C26" s="3">
        <f>C23</f>
        <v>0</v>
      </c>
      <c r="D26" s="29"/>
      <c r="F26" s="25" t="s">
        <v>8</v>
      </c>
      <c r="G26" s="3">
        <f>G23</f>
        <v>0</v>
      </c>
      <c r="H26" s="26"/>
      <c r="J26" s="25" t="s">
        <v>8</v>
      </c>
      <c r="K26" s="3">
        <f>K23</f>
        <v>0</v>
      </c>
      <c r="L26" s="26"/>
      <c r="R26" s="40">
        <v>45918</v>
      </c>
    </row>
    <row r="27" spans="2:19" ht="30" customHeight="1">
      <c r="B27" s="25" t="s">
        <v>9</v>
      </c>
      <c r="C27" s="4">
        <f>C24/3</f>
        <v>0</v>
      </c>
      <c r="D27" s="26"/>
      <c r="E27" s="7"/>
      <c r="F27" s="25" t="s">
        <v>9</v>
      </c>
      <c r="G27" s="4">
        <f>G24/3</f>
        <v>0</v>
      </c>
      <c r="H27" s="26"/>
      <c r="J27" s="25" t="s">
        <v>9</v>
      </c>
      <c r="K27" s="4">
        <f>K24/3</f>
        <v>0</v>
      </c>
      <c r="L27" s="26"/>
      <c r="N27" s="44" t="s">
        <v>46</v>
      </c>
      <c r="O27" s="12" t="s">
        <v>47</v>
      </c>
      <c r="P27" s="45" t="s">
        <v>49</v>
      </c>
      <c r="Q27" s="8" t="s">
        <v>50</v>
      </c>
      <c r="R27" s="12" t="s">
        <v>48</v>
      </c>
      <c r="S27" s="12" t="s">
        <v>27</v>
      </c>
    </row>
    <row r="28" spans="2:19" ht="14.25">
      <c r="B28" s="25" t="s">
        <v>10</v>
      </c>
      <c r="C28" s="3">
        <f>C23*0.23</f>
        <v>0</v>
      </c>
      <c r="D28" s="26"/>
      <c r="F28" s="25" t="s">
        <v>10</v>
      </c>
      <c r="G28" s="3">
        <f>G23*0.23</f>
        <v>0</v>
      </c>
      <c r="H28" s="26"/>
      <c r="J28" s="25" t="s">
        <v>10</v>
      </c>
      <c r="K28" s="3">
        <f>K23*0.23</f>
        <v>0</v>
      </c>
      <c r="L28" s="26"/>
      <c r="N28" s="43"/>
      <c r="O28" s="11"/>
      <c r="P28" s="55"/>
      <c r="Q28" s="9"/>
    </row>
    <row r="29" spans="2:19" ht="38.25">
      <c r="B29" s="25" t="s">
        <v>11</v>
      </c>
      <c r="C29" s="3">
        <f>C23*1.4</f>
        <v>0</v>
      </c>
      <c r="D29" s="26"/>
      <c r="F29" s="25" t="s">
        <v>11</v>
      </c>
      <c r="G29" s="3">
        <f>G23*1.4</f>
        <v>0</v>
      </c>
      <c r="H29" s="26"/>
      <c r="J29" s="25" t="s">
        <v>11</v>
      </c>
      <c r="K29" s="3">
        <f>K23*1.4</f>
        <v>0</v>
      </c>
      <c r="L29" s="26"/>
      <c r="N29" s="43" t="s">
        <v>60</v>
      </c>
      <c r="O29" s="11">
        <v>3.6</v>
      </c>
      <c r="P29" s="55">
        <f>ROUNDUP(O9/O29,0)*O29</f>
        <v>133.20000000000002</v>
      </c>
      <c r="Q29" s="9" t="s">
        <v>23</v>
      </c>
      <c r="R29" s="11">
        <v>170</v>
      </c>
      <c r="S29" s="11">
        <f t="shared" ref="S29:S33" si="4">R29*P29</f>
        <v>22644.000000000004</v>
      </c>
    </row>
    <row r="30" spans="2:19" ht="25.5">
      <c r="B30" s="25" t="s">
        <v>12</v>
      </c>
      <c r="C30" s="3">
        <f>C23*1.4</f>
        <v>0</v>
      </c>
      <c r="D30" s="26"/>
      <c r="F30" s="25" t="s">
        <v>12</v>
      </c>
      <c r="G30" s="3">
        <f>G23*1.4</f>
        <v>0</v>
      </c>
      <c r="H30" s="26"/>
      <c r="J30" s="25" t="s">
        <v>12</v>
      </c>
      <c r="K30" s="3">
        <f>K23*1.4</f>
        <v>0</v>
      </c>
      <c r="L30" s="26"/>
      <c r="N30" s="42" t="s">
        <v>61</v>
      </c>
      <c r="O30" s="11">
        <v>3.6</v>
      </c>
      <c r="P30" s="55">
        <f>ROUNDUP(O9/O30,0)*O30</f>
        <v>133.20000000000002</v>
      </c>
      <c r="Q30" s="9" t="s">
        <v>23</v>
      </c>
      <c r="R30" s="11">
        <v>170</v>
      </c>
      <c r="S30" s="11">
        <f t="shared" si="4"/>
        <v>22644.000000000004</v>
      </c>
    </row>
    <row r="31" spans="2:19" s="15" customFormat="1" ht="25.5">
      <c r="B31" s="33" t="s">
        <v>16</v>
      </c>
      <c r="C31" s="34">
        <f>C27*5</f>
        <v>0</v>
      </c>
      <c r="D31" s="35"/>
      <c r="E31"/>
      <c r="F31" s="33" t="s">
        <v>16</v>
      </c>
      <c r="G31" s="34">
        <f>G27*5</f>
        <v>0</v>
      </c>
      <c r="H31" s="35"/>
      <c r="I31"/>
      <c r="J31" s="33" t="s">
        <v>16</v>
      </c>
      <c r="K31" s="34">
        <f>K27*5</f>
        <v>0</v>
      </c>
      <c r="L31" s="35"/>
      <c r="N31" s="43" t="s">
        <v>62</v>
      </c>
      <c r="O31" s="11">
        <v>7.2</v>
      </c>
      <c r="P31" s="55">
        <f>ROUNDUP(O9/O31,0)*O31</f>
        <v>136.80000000000001</v>
      </c>
      <c r="Q31" s="9" t="s">
        <v>23</v>
      </c>
      <c r="R31" s="11">
        <v>180</v>
      </c>
      <c r="S31" s="11">
        <f t="shared" si="4"/>
        <v>24624.000000000004</v>
      </c>
    </row>
    <row r="32" spans="2:19" ht="25.5">
      <c r="B32" s="30" t="s">
        <v>13</v>
      </c>
      <c r="C32" s="36">
        <f>C23*0.7</f>
        <v>0</v>
      </c>
      <c r="D32" s="32"/>
      <c r="F32" s="30" t="s">
        <v>13</v>
      </c>
      <c r="G32" s="36">
        <f>G23*0.7</f>
        <v>0</v>
      </c>
      <c r="H32" s="32"/>
      <c r="J32" s="30" t="s">
        <v>13</v>
      </c>
      <c r="K32" s="36">
        <f>K23*0.7</f>
        <v>0</v>
      </c>
      <c r="L32" s="32"/>
      <c r="N32" s="43" t="s">
        <v>59</v>
      </c>
      <c r="O32" s="11">
        <v>7.2</v>
      </c>
      <c r="P32" s="55">
        <f>ROUNDUP(O9/O32,0)*O32</f>
        <v>136.80000000000001</v>
      </c>
      <c r="Q32" s="9" t="s">
        <v>23</v>
      </c>
      <c r="R32" s="11">
        <v>175</v>
      </c>
      <c r="S32" s="11">
        <f t="shared" si="4"/>
        <v>23940.000000000004</v>
      </c>
    </row>
    <row r="33" spans="2:19" s="15" customFormat="1" ht="25.5">
      <c r="B33" s="25" t="s">
        <v>15</v>
      </c>
      <c r="C33" s="6">
        <f>C23*0.7*2</f>
        <v>0</v>
      </c>
      <c r="D33" s="26"/>
      <c r="E33"/>
      <c r="F33" s="25" t="s">
        <v>15</v>
      </c>
      <c r="G33" s="6">
        <f>G23*0.7*2</f>
        <v>0</v>
      </c>
      <c r="H33" s="26"/>
      <c r="I33"/>
      <c r="J33" s="25" t="s">
        <v>15</v>
      </c>
      <c r="K33" s="6">
        <f>K23*0.7*2</f>
        <v>0</v>
      </c>
      <c r="L33" s="26"/>
      <c r="N33" s="43" t="s">
        <v>63</v>
      </c>
      <c r="O33" s="11">
        <v>5.76</v>
      </c>
      <c r="P33" s="55">
        <f>ROUNDUP(O9/O33,0)*O33</f>
        <v>132.47999999999999</v>
      </c>
      <c r="Q33" s="9" t="s">
        <v>23</v>
      </c>
      <c r="R33" s="11">
        <v>230</v>
      </c>
      <c r="S33" s="11">
        <f t="shared" si="4"/>
        <v>30470.399999999998</v>
      </c>
    </row>
    <row r="34" spans="2:19" ht="14.25">
      <c r="B34" s="25" t="s">
        <v>14</v>
      </c>
      <c r="C34" s="6"/>
      <c r="D34" s="26"/>
      <c r="F34" s="25" t="s">
        <v>14</v>
      </c>
      <c r="G34" s="6"/>
      <c r="H34" s="26"/>
      <c r="J34" s="25" t="s">
        <v>14</v>
      </c>
      <c r="K34" s="6"/>
      <c r="L34" s="26"/>
      <c r="N34" s="43"/>
      <c r="O34" s="11"/>
      <c r="P34" s="55"/>
      <c r="Q34" s="9"/>
    </row>
    <row r="35" spans="2:19" ht="15" thickBot="1">
      <c r="B35" s="27" t="s">
        <v>58</v>
      </c>
      <c r="C35" s="38"/>
      <c r="D35" s="28"/>
      <c r="F35" s="27" t="s">
        <v>58</v>
      </c>
      <c r="G35" s="38"/>
      <c r="H35" s="28"/>
      <c r="J35" s="27" t="s">
        <v>58</v>
      </c>
      <c r="K35" s="38"/>
      <c r="L35" s="28"/>
    </row>
    <row r="37" spans="2:19" ht="15.75" customHeight="1" thickBot="1"/>
    <row r="38" spans="2:19" ht="18">
      <c r="B38" s="57" t="s">
        <v>35</v>
      </c>
      <c r="C38" s="19" t="s">
        <v>1</v>
      </c>
      <c r="D38" s="20" t="s">
        <v>2</v>
      </c>
      <c r="F38" s="57" t="s">
        <v>36</v>
      </c>
      <c r="G38" s="19" t="s">
        <v>1</v>
      </c>
      <c r="H38" s="20" t="s">
        <v>2</v>
      </c>
      <c r="J38" s="57" t="s">
        <v>37</v>
      </c>
      <c r="K38" s="19" t="s">
        <v>1</v>
      </c>
      <c r="L38" s="20" t="s">
        <v>2</v>
      </c>
    </row>
    <row r="39" spans="2:19" ht="18.75">
      <c r="B39" s="21" t="s">
        <v>20</v>
      </c>
      <c r="C39" s="1"/>
      <c r="D39" s="22"/>
      <c r="F39" s="21" t="s">
        <v>21</v>
      </c>
      <c r="G39" s="1"/>
      <c r="H39" s="22"/>
      <c r="J39" s="21" t="s">
        <v>22</v>
      </c>
      <c r="K39" s="1"/>
      <c r="L39" s="22"/>
    </row>
    <row r="40" spans="2:19" ht="15">
      <c r="B40" s="23" t="s">
        <v>6</v>
      </c>
      <c r="C40" s="2">
        <f>C39*D39</f>
        <v>0</v>
      </c>
      <c r="D40" s="24"/>
      <c r="F40" s="23" t="s">
        <v>6</v>
      </c>
      <c r="G40" s="2">
        <f>G39*H39</f>
        <v>0</v>
      </c>
      <c r="H40" s="24"/>
      <c r="J40" s="23" t="s">
        <v>6</v>
      </c>
      <c r="K40" s="2">
        <f>K39*L39</f>
        <v>0</v>
      </c>
      <c r="L40" s="24"/>
    </row>
    <row r="41" spans="2:19" ht="15">
      <c r="B41" s="23" t="s">
        <v>7</v>
      </c>
      <c r="C41" s="2">
        <f>(C39+D39)*2</f>
        <v>0</v>
      </c>
      <c r="D41" s="24"/>
      <c r="F41" s="23" t="s">
        <v>7</v>
      </c>
      <c r="G41" s="2">
        <f>(G39+H39)*2</f>
        <v>0</v>
      </c>
      <c r="H41" s="24"/>
      <c r="J41" s="23" t="s">
        <v>7</v>
      </c>
      <c r="K41" s="2">
        <f>(K39+L39)*2</f>
        <v>0</v>
      </c>
      <c r="L41" s="24"/>
    </row>
    <row r="42" spans="2:19" ht="12.75">
      <c r="B42" s="25"/>
      <c r="C42" s="3"/>
      <c r="D42" s="24"/>
      <c r="F42" s="25"/>
      <c r="G42" s="3"/>
      <c r="H42" s="24"/>
      <c r="J42" s="25"/>
      <c r="K42" s="3"/>
      <c r="L42" s="24"/>
    </row>
    <row r="43" spans="2:19" ht="14.25">
      <c r="B43" s="25" t="s">
        <v>8</v>
      </c>
      <c r="C43" s="3">
        <f>C40</f>
        <v>0</v>
      </c>
      <c r="D43" s="29"/>
      <c r="F43" s="25" t="s">
        <v>8</v>
      </c>
      <c r="G43" s="3">
        <f>G40</f>
        <v>0</v>
      </c>
      <c r="H43" s="26"/>
      <c r="J43" s="25" t="s">
        <v>8</v>
      </c>
      <c r="K43" s="3">
        <f>K40</f>
        <v>0</v>
      </c>
      <c r="L43" s="26"/>
    </row>
    <row r="44" spans="2:19" ht="14.25">
      <c r="B44" s="25" t="s">
        <v>9</v>
      </c>
      <c r="C44" s="4">
        <f>C41/3</f>
        <v>0</v>
      </c>
      <c r="D44" s="26"/>
      <c r="F44" s="25" t="s">
        <v>9</v>
      </c>
      <c r="G44" s="4">
        <f>G41/3</f>
        <v>0</v>
      </c>
      <c r="H44" s="26"/>
      <c r="J44" s="25" t="s">
        <v>9</v>
      </c>
      <c r="K44" s="4">
        <f>K41/3</f>
        <v>0</v>
      </c>
      <c r="L44" s="26"/>
    </row>
    <row r="45" spans="2:19" ht="14.25">
      <c r="B45" s="25" t="s">
        <v>10</v>
      </c>
      <c r="C45" s="3">
        <f>C40*0.23</f>
        <v>0</v>
      </c>
      <c r="D45" s="26"/>
      <c r="F45" s="25" t="s">
        <v>10</v>
      </c>
      <c r="G45" s="3">
        <f>G40*0.23</f>
        <v>0</v>
      </c>
      <c r="H45" s="26"/>
      <c r="J45" s="25" t="s">
        <v>10</v>
      </c>
      <c r="K45" s="3">
        <f>K40*0.23</f>
        <v>0</v>
      </c>
      <c r="L45" s="26"/>
    </row>
    <row r="46" spans="2:19" ht="14.25">
      <c r="B46" s="25" t="s">
        <v>11</v>
      </c>
      <c r="C46" s="3">
        <f>C40*1.4</f>
        <v>0</v>
      </c>
      <c r="D46" s="26"/>
      <c r="F46" s="25" t="s">
        <v>11</v>
      </c>
      <c r="G46" s="3">
        <f>G40*1.4</f>
        <v>0</v>
      </c>
      <c r="H46" s="26"/>
      <c r="J46" s="25" t="s">
        <v>11</v>
      </c>
      <c r="K46" s="3">
        <f>K40*1.4</f>
        <v>0</v>
      </c>
      <c r="L46" s="26"/>
    </row>
    <row r="47" spans="2:19" ht="14.25">
      <c r="B47" s="25" t="s">
        <v>12</v>
      </c>
      <c r="C47" s="3">
        <f>C40*1.4</f>
        <v>0</v>
      </c>
      <c r="D47" s="26"/>
      <c r="F47" s="25" t="s">
        <v>12</v>
      </c>
      <c r="G47" s="3">
        <f>G40*1.4</f>
        <v>0</v>
      </c>
      <c r="H47" s="26"/>
      <c r="J47" s="25" t="s">
        <v>12</v>
      </c>
      <c r="K47" s="3">
        <f>K40*1.4</f>
        <v>0</v>
      </c>
      <c r="L47" s="26"/>
    </row>
    <row r="48" spans="2:19" s="15" customFormat="1" ht="14.25">
      <c r="B48" s="33" t="s">
        <v>16</v>
      </c>
      <c r="C48" s="34">
        <f>C44*5</f>
        <v>0</v>
      </c>
      <c r="D48" s="35"/>
      <c r="E48"/>
      <c r="F48" s="33" t="s">
        <v>16</v>
      </c>
      <c r="G48" s="34">
        <f>G44*5</f>
        <v>0</v>
      </c>
      <c r="H48" s="35"/>
      <c r="I48"/>
      <c r="J48" s="33" t="s">
        <v>16</v>
      </c>
      <c r="K48" s="34">
        <f>K44*5</f>
        <v>0</v>
      </c>
      <c r="L48" s="35"/>
      <c r="R48" s="11"/>
      <c r="S48" s="11"/>
    </row>
    <row r="49" spans="2:19" ht="14.25">
      <c r="B49" s="30" t="s">
        <v>13</v>
      </c>
      <c r="C49" s="36">
        <f>C40*0.7</f>
        <v>0</v>
      </c>
      <c r="D49" s="32"/>
      <c r="F49" s="30" t="s">
        <v>13</v>
      </c>
      <c r="G49" s="36">
        <f>G40*0.7</f>
        <v>0</v>
      </c>
      <c r="H49" s="32"/>
      <c r="J49" s="30" t="s">
        <v>13</v>
      </c>
      <c r="K49" s="36">
        <f>K40*0.7</f>
        <v>0</v>
      </c>
      <c r="L49" s="32"/>
    </row>
    <row r="50" spans="2:19" s="15" customFormat="1" ht="14.25">
      <c r="B50" s="25" t="s">
        <v>15</v>
      </c>
      <c r="C50" s="6">
        <f>C40*0.7*2</f>
        <v>0</v>
      </c>
      <c r="D50" s="26"/>
      <c r="E50"/>
      <c r="F50" s="25" t="s">
        <v>15</v>
      </c>
      <c r="G50" s="6">
        <f>G40*0.7*2</f>
        <v>0</v>
      </c>
      <c r="H50" s="26"/>
      <c r="I50"/>
      <c r="J50" s="25" t="s">
        <v>15</v>
      </c>
      <c r="K50" s="6">
        <f>K40*0.7*2</f>
        <v>0</v>
      </c>
      <c r="L50" s="26"/>
      <c r="R50" s="11"/>
      <c r="S50" s="11"/>
    </row>
    <row r="51" spans="2:19" ht="14.25">
      <c r="B51" s="25" t="s">
        <v>14</v>
      </c>
      <c r="C51" s="6"/>
      <c r="D51" s="26"/>
      <c r="F51" s="25" t="s">
        <v>14</v>
      </c>
      <c r="G51" s="6"/>
      <c r="H51" s="26"/>
      <c r="J51" s="25" t="s">
        <v>14</v>
      </c>
      <c r="K51" s="6"/>
      <c r="L51" s="26"/>
    </row>
    <row r="52" spans="2:19" ht="15" thickBot="1">
      <c r="B52" s="27" t="s">
        <v>58</v>
      </c>
      <c r="C52" s="38"/>
      <c r="D52" s="28"/>
      <c r="F52" s="27" t="s">
        <v>58</v>
      </c>
      <c r="G52" s="38"/>
      <c r="H52" s="28"/>
      <c r="J52" s="27" t="s">
        <v>58</v>
      </c>
      <c r="K52" s="38"/>
      <c r="L52" s="28"/>
    </row>
    <row r="53" spans="2:19" ht="12.75"/>
  </sheetData>
  <mergeCells count="1">
    <mergeCell ref="B1:L2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2022-05-04T07:34:53Z</cp:lastPrinted>
  <dcterms:created xsi:type="dcterms:W3CDTF">2022-11-25T12:38:46Z</dcterms:created>
  <dcterms:modified xsi:type="dcterms:W3CDTF">2025-09-18T14:55:32Z</dcterms:modified>
</cp:coreProperties>
</file>